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950" windowWidth="15360" windowHeight="586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K24" i="1"/>
  <c r="K23"/>
  <c r="K22"/>
  <c r="K18"/>
  <c r="K17"/>
  <c r="K16"/>
  <c r="K40"/>
  <c r="K39"/>
  <c r="K38"/>
  <c r="L38" s="1"/>
  <c r="K21"/>
  <c r="K20"/>
  <c r="K19"/>
  <c r="L19" s="1"/>
  <c r="K37"/>
  <c r="K36"/>
  <c r="L32"/>
  <c r="K35"/>
  <c r="K34"/>
  <c r="K33"/>
  <c r="K32"/>
  <c r="G31"/>
  <c r="G30"/>
  <c r="G29"/>
  <c r="H29"/>
  <c r="K11"/>
  <c r="K10"/>
  <c r="K9"/>
  <c r="K43"/>
  <c r="K42"/>
  <c r="K41"/>
  <c r="L41" s="1"/>
  <c r="K15"/>
  <c r="L15" s="1"/>
  <c r="K14"/>
  <c r="K13"/>
  <c r="K28"/>
  <c r="L28" s="1"/>
  <c r="K27"/>
  <c r="L27" s="1"/>
  <c r="K26"/>
  <c r="K25"/>
  <c r="K46"/>
  <c r="K45"/>
  <c r="K44"/>
  <c r="L7"/>
  <c r="L8"/>
  <c r="K8"/>
  <c r="K7"/>
  <c r="K6"/>
  <c r="L6" s="1"/>
  <c r="G43"/>
  <c r="G42"/>
  <c r="G41"/>
  <c r="L10"/>
  <c r="L13"/>
  <c r="L45"/>
  <c r="J47"/>
  <c r="L47" s="1"/>
  <c r="F47"/>
  <c r="C51"/>
  <c r="J23"/>
  <c r="J22"/>
  <c r="J13"/>
  <c r="J16"/>
  <c r="J29"/>
  <c r="J9"/>
  <c r="L9" s="1"/>
  <c r="J32"/>
  <c r="J25"/>
  <c r="J44"/>
  <c r="L44" s="1"/>
  <c r="J36"/>
  <c r="L11"/>
  <c r="L12"/>
  <c r="L14"/>
  <c r="L17"/>
  <c r="L18"/>
  <c r="L20"/>
  <c r="L21"/>
  <c r="L22"/>
  <c r="L23"/>
  <c r="L24"/>
  <c r="L25"/>
  <c r="L26"/>
  <c r="L29"/>
  <c r="L30"/>
  <c r="L31"/>
  <c r="L33"/>
  <c r="L34"/>
  <c r="L35"/>
  <c r="L36"/>
  <c r="L37"/>
  <c r="L39"/>
  <c r="L40"/>
  <c r="L42"/>
  <c r="L43"/>
  <c r="L46"/>
  <c r="H13"/>
  <c r="H14"/>
  <c r="H15"/>
  <c r="H16"/>
  <c r="H17"/>
  <c r="M17" s="1"/>
  <c r="H18"/>
  <c r="H19"/>
  <c r="H20"/>
  <c r="M20" s="1"/>
  <c r="H21"/>
  <c r="H22"/>
  <c r="M22" s="1"/>
  <c r="H23"/>
  <c r="M23" s="1"/>
  <c r="H24"/>
  <c r="M24" s="1"/>
  <c r="H25"/>
  <c r="M25" s="1"/>
  <c r="H26"/>
  <c r="H27"/>
  <c r="H28"/>
  <c r="H30"/>
  <c r="M30" s="1"/>
  <c r="H31"/>
  <c r="M31" s="1"/>
  <c r="H32"/>
  <c r="M32" s="1"/>
  <c r="H33"/>
  <c r="H34"/>
  <c r="H35"/>
  <c r="M35" s="1"/>
  <c r="H36"/>
  <c r="H37"/>
  <c r="H38"/>
  <c r="H39"/>
  <c r="H40"/>
  <c r="H41"/>
  <c r="H42"/>
  <c r="H43"/>
  <c r="H44"/>
  <c r="H45"/>
  <c r="H46"/>
  <c r="H47"/>
  <c r="H9"/>
  <c r="H10"/>
  <c r="H11"/>
  <c r="H12"/>
  <c r="M12" s="1"/>
  <c r="H7"/>
  <c r="H8"/>
  <c r="H6"/>
  <c r="F48"/>
  <c r="G48"/>
  <c r="I48"/>
  <c r="E48"/>
  <c r="M40" l="1"/>
  <c r="M39"/>
  <c r="M38"/>
  <c r="M33"/>
  <c r="M29"/>
  <c r="M43"/>
  <c r="M41"/>
  <c r="M26"/>
  <c r="M37"/>
  <c r="M10"/>
  <c r="M27"/>
  <c r="M28"/>
  <c r="K48"/>
  <c r="M14"/>
  <c r="L16"/>
  <c r="M8"/>
  <c r="M7"/>
  <c r="M45"/>
  <c r="M47"/>
  <c r="M15"/>
  <c r="M13"/>
  <c r="M11"/>
  <c r="M9"/>
  <c r="M34"/>
  <c r="M42"/>
  <c r="M46"/>
  <c r="M44"/>
  <c r="J48"/>
  <c r="M36"/>
  <c r="M18"/>
  <c r="M16"/>
  <c r="M21"/>
  <c r="M19"/>
  <c r="H48"/>
  <c r="L48"/>
  <c r="M6"/>
  <c r="M48" l="1"/>
</calcChain>
</file>

<file path=xl/sharedStrings.xml><?xml version="1.0" encoding="utf-8"?>
<sst xmlns="http://schemas.openxmlformats.org/spreadsheetml/2006/main" count="68" uniqueCount="67">
  <si>
    <t>Nota Final</t>
  </si>
  <si>
    <t>Projeto:</t>
  </si>
  <si>
    <t>Aluno:</t>
  </si>
  <si>
    <t>Média:</t>
  </si>
  <si>
    <t>José Rafael Farias</t>
  </si>
  <si>
    <t>Renato Almeida</t>
  </si>
  <si>
    <t>Solon Aguiar</t>
  </si>
  <si>
    <t xml:space="preserve">Medidor de Controle de Tensão </t>
  </si>
  <si>
    <t xml:space="preserve">Antonio Alexandre Costa </t>
  </si>
  <si>
    <t xml:space="preserve">Felipe Barbosa Ramos </t>
  </si>
  <si>
    <t xml:space="preserve">Rafael Figueiredo Pinheiro </t>
  </si>
  <si>
    <t>Raul Sampaio Correia</t>
  </si>
  <si>
    <t>Alysson Filgueira Milanez</t>
  </si>
  <si>
    <t>Augusto Q. de Macêdo</t>
  </si>
  <si>
    <t>Demétrio Gomes Mestre</t>
  </si>
  <si>
    <t xml:space="preserve">Easy Lab Correction </t>
  </si>
  <si>
    <t>Andressa Bezerra</t>
  </si>
  <si>
    <t>Camila Pascoal</t>
  </si>
  <si>
    <t>Renata Andrade</t>
  </si>
  <si>
    <t>Daniel Gondim</t>
  </si>
  <si>
    <t xml:space="preserve">Diego Maia </t>
  </si>
  <si>
    <t>Filipe Costa</t>
  </si>
  <si>
    <t>Matheus Brasileiro</t>
  </si>
  <si>
    <t>Gerador de Bases do Sadi</t>
  </si>
  <si>
    <t>Davi Serrano</t>
  </si>
  <si>
    <t>Arthur Ribeiro</t>
  </si>
  <si>
    <t>GeoGas</t>
  </si>
  <si>
    <t>Aislan Monteiro</t>
  </si>
  <si>
    <t xml:space="preserve">Dhyego Gama </t>
  </si>
  <si>
    <t>Ramon Lopes</t>
  </si>
  <si>
    <t xml:space="preserve">CRM para MPEs </t>
  </si>
  <si>
    <t>Arthur Garcia</t>
  </si>
  <si>
    <t xml:space="preserve">Gean Barros </t>
  </si>
  <si>
    <t>Von Brauner</t>
  </si>
  <si>
    <t>Danielle Chaves</t>
  </si>
  <si>
    <t xml:space="preserve">Danilo Roberto </t>
  </si>
  <si>
    <t>Hebert Duarte</t>
  </si>
  <si>
    <t>Niedja Roberta</t>
  </si>
  <si>
    <t xml:space="preserve">TV Phone </t>
  </si>
  <si>
    <t>Delano Hélio Oliveira</t>
  </si>
  <si>
    <t>Natã Venâncio</t>
  </si>
  <si>
    <t>SigaPET</t>
  </si>
  <si>
    <t>Daniel Lucena Pires</t>
  </si>
  <si>
    <t xml:space="preserve">Fernando Fagundes </t>
  </si>
  <si>
    <t>George Marcelo</t>
  </si>
  <si>
    <t xml:space="preserve">NEW SGE </t>
  </si>
  <si>
    <t>Jeysibel Dantas</t>
  </si>
  <si>
    <t xml:space="preserve">Paulo Victor </t>
  </si>
  <si>
    <t>Pedro Barbosa</t>
  </si>
  <si>
    <t>Android_BRisa UPnP Framework</t>
  </si>
  <si>
    <t>Lucas Medeiros</t>
  </si>
  <si>
    <t>Otacílio Lacerda</t>
  </si>
  <si>
    <t>Vitor Avelino</t>
  </si>
  <si>
    <r>
      <t xml:space="preserve">Jonathan </t>
    </r>
    <r>
      <rPr>
        <b/>
        <sz val="10"/>
        <color rgb="FF000000"/>
        <rFont val="Arial"/>
        <family val="2"/>
      </rPr>
      <t xml:space="preserve">Lincoln </t>
    </r>
  </si>
  <si>
    <t>Projeto em Computação II - 2011.2</t>
  </si>
  <si>
    <t>Média Produto Entregue</t>
  </si>
  <si>
    <t>Monografia Versão Set</t>
  </si>
  <si>
    <t>Monografia Versão Out</t>
  </si>
  <si>
    <t>Monografia Versão Nov</t>
  </si>
  <si>
    <t>Monografia Final</t>
  </si>
  <si>
    <t>Entrega Parcial Set</t>
  </si>
  <si>
    <t>Entrega Parcial Out</t>
  </si>
  <si>
    <t>Entrega Final Nov</t>
  </si>
  <si>
    <t>Biblioteca L’Edutech</t>
  </si>
  <si>
    <t>Band on the Run</t>
  </si>
  <si>
    <t>Arnaldo Sena</t>
  </si>
  <si>
    <t xml:space="preserve">Chat Turingo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</si>
</sst>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22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9" fontId="3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center"/>
    </xf>
    <xf numFmtId="0" fontId="5" fillId="0" borderId="0" xfId="0" applyFont="1" applyAlignment="1"/>
    <xf numFmtId="164" fontId="6" fillId="0" borderId="2" xfId="0" applyNumberFormat="1" applyFont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5" borderId="2" xfId="0" applyFont="1" applyFill="1" applyBorder="1"/>
    <xf numFmtId="0" fontId="0" fillId="2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52"/>
  <sheetViews>
    <sheetView tabSelected="1" workbookViewId="0">
      <selection activeCell="K25" sqref="K25"/>
    </sheetView>
  </sheetViews>
  <sheetFormatPr defaultRowHeight="12.75"/>
  <cols>
    <col min="1" max="1" width="3.28515625" customWidth="1"/>
    <col min="2" max="2" width="3.85546875" customWidth="1"/>
    <col min="3" max="3" width="27.140625" style="14" customWidth="1"/>
    <col min="4" max="4" width="28.7109375" style="14" customWidth="1"/>
    <col min="5" max="5" width="11.7109375" style="9" customWidth="1"/>
    <col min="6" max="6" width="11.42578125" style="9" customWidth="1"/>
    <col min="7" max="8" width="13.28515625" style="9" customWidth="1"/>
    <col min="9" max="9" width="12.28515625" style="9" customWidth="1"/>
    <col min="10" max="10" width="12.85546875" style="9" customWidth="1"/>
    <col min="11" max="12" width="11.28515625" customWidth="1"/>
    <col min="13" max="13" width="10.85546875" customWidth="1"/>
    <col min="14" max="14" width="2.42578125" customWidth="1"/>
  </cols>
  <sheetData>
    <row r="2" spans="2:13" ht="28.5">
      <c r="B2" s="16" t="s">
        <v>54</v>
      </c>
      <c r="C2" s="1"/>
      <c r="D2" s="1"/>
      <c r="E2" s="8"/>
      <c r="F2" s="8"/>
      <c r="G2" s="8"/>
      <c r="H2" s="8"/>
    </row>
    <row r="3" spans="2:13" ht="17.25" customHeight="1">
      <c r="B3" s="2"/>
      <c r="C3" s="2"/>
    </row>
    <row r="4" spans="2:13" ht="46.5" customHeight="1">
      <c r="B4" s="3"/>
      <c r="C4" s="3"/>
      <c r="D4" s="3"/>
      <c r="E4" s="4" t="s">
        <v>60</v>
      </c>
      <c r="F4" s="4" t="s">
        <v>61</v>
      </c>
      <c r="G4" s="4" t="s">
        <v>62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5" t="s">
        <v>0</v>
      </c>
    </row>
    <row r="5" spans="2:13">
      <c r="B5" s="6"/>
      <c r="C5" s="6" t="s">
        <v>1</v>
      </c>
      <c r="D5" s="6" t="s">
        <v>2</v>
      </c>
      <c r="E5" s="7"/>
      <c r="F5" s="7"/>
      <c r="G5" s="7"/>
      <c r="H5" s="7">
        <v>0.6</v>
      </c>
      <c r="I5" s="7"/>
      <c r="J5" s="7"/>
      <c r="K5" s="7"/>
      <c r="L5" s="7">
        <v>0.4</v>
      </c>
      <c r="M5" s="7"/>
    </row>
    <row r="6" spans="2:13">
      <c r="B6" s="5">
        <v>1</v>
      </c>
      <c r="C6" s="34" t="s">
        <v>7</v>
      </c>
      <c r="D6" s="22" t="s">
        <v>4</v>
      </c>
      <c r="E6" s="17">
        <v>10</v>
      </c>
      <c r="F6" s="17">
        <v>10</v>
      </c>
      <c r="G6" s="18">
        <v>10</v>
      </c>
      <c r="H6" s="18">
        <f>((E6+F6+G6)/3)*0.6</f>
        <v>6</v>
      </c>
      <c r="I6" s="17">
        <v>10</v>
      </c>
      <c r="J6" s="17">
        <v>10</v>
      </c>
      <c r="K6" s="17">
        <f>(10+9.5)/2</f>
        <v>9.75</v>
      </c>
      <c r="L6" s="17">
        <f>((I6+J6+K6)/3)*0.4</f>
        <v>3.9666666666666668</v>
      </c>
      <c r="M6" s="15">
        <f>H6+L6</f>
        <v>9.9666666666666668</v>
      </c>
    </row>
    <row r="7" spans="2:13">
      <c r="B7" s="5">
        <v>2</v>
      </c>
      <c r="C7" s="35"/>
      <c r="D7" s="22" t="s">
        <v>5</v>
      </c>
      <c r="E7" s="17">
        <v>10</v>
      </c>
      <c r="F7" s="17">
        <v>10</v>
      </c>
      <c r="G7" s="18">
        <v>10</v>
      </c>
      <c r="H7" s="18">
        <f t="shared" ref="H7:H47" si="0">((E7+F7+G7)/3)*0.6</f>
        <v>6</v>
      </c>
      <c r="I7" s="17">
        <v>10</v>
      </c>
      <c r="J7" s="17">
        <v>10</v>
      </c>
      <c r="K7" s="17">
        <f>(10+9.5)/2</f>
        <v>9.75</v>
      </c>
      <c r="L7" s="17">
        <f t="shared" ref="L7:L8" si="1">((I7+J7+K7)/3)*0.4</f>
        <v>3.9666666666666668</v>
      </c>
      <c r="M7" s="15">
        <f t="shared" ref="M7:M47" si="2">H7+L7</f>
        <v>9.9666666666666668</v>
      </c>
    </row>
    <row r="8" spans="2:13" ht="15.75" customHeight="1">
      <c r="B8" s="5">
        <v>3</v>
      </c>
      <c r="C8" s="36"/>
      <c r="D8" s="22" t="s">
        <v>6</v>
      </c>
      <c r="E8" s="17">
        <v>10</v>
      </c>
      <c r="F8" s="17">
        <v>10</v>
      </c>
      <c r="G8" s="18">
        <v>10</v>
      </c>
      <c r="H8" s="18">
        <f t="shared" si="0"/>
        <v>6</v>
      </c>
      <c r="I8" s="17">
        <v>10</v>
      </c>
      <c r="J8" s="17">
        <v>10</v>
      </c>
      <c r="K8" s="17">
        <f>(10+9.5)/2</f>
        <v>9.75</v>
      </c>
      <c r="L8" s="17">
        <f t="shared" si="1"/>
        <v>3.9666666666666668</v>
      </c>
      <c r="M8" s="15">
        <f t="shared" si="2"/>
        <v>9.9666666666666668</v>
      </c>
    </row>
    <row r="9" spans="2:13" ht="15.75" customHeight="1">
      <c r="B9" s="5">
        <v>4</v>
      </c>
      <c r="C9" s="28" t="s">
        <v>63</v>
      </c>
      <c r="D9" s="23" t="s">
        <v>8</v>
      </c>
      <c r="E9" s="19">
        <v>9</v>
      </c>
      <c r="F9" s="19">
        <v>10</v>
      </c>
      <c r="G9" s="19">
        <v>10</v>
      </c>
      <c r="H9" s="27">
        <f t="shared" si="0"/>
        <v>5.8</v>
      </c>
      <c r="I9" s="19">
        <v>7</v>
      </c>
      <c r="J9" s="19">
        <f>(30+18)/5</f>
        <v>9.6</v>
      </c>
      <c r="K9" s="19">
        <f>(((9+9+9+10+8.5)/5)+6.5)/2</f>
        <v>7.8</v>
      </c>
      <c r="L9" s="27">
        <f t="shared" ref="L7:L47" si="3">((I9+J9+K9)/3)*0.4</f>
        <v>3.2533333333333339</v>
      </c>
      <c r="M9" s="21">
        <f t="shared" si="2"/>
        <v>9.0533333333333346</v>
      </c>
    </row>
    <row r="10" spans="2:13" ht="15.75" customHeight="1">
      <c r="B10" s="5">
        <v>5</v>
      </c>
      <c r="C10" s="33"/>
      <c r="D10" s="23" t="s">
        <v>9</v>
      </c>
      <c r="E10" s="19">
        <v>7</v>
      </c>
      <c r="F10" s="19">
        <v>10</v>
      </c>
      <c r="G10" s="19">
        <v>10</v>
      </c>
      <c r="H10" s="27">
        <f t="shared" si="0"/>
        <v>5.3999999999999995</v>
      </c>
      <c r="I10" s="19">
        <v>7</v>
      </c>
      <c r="J10" s="19">
        <v>9.6</v>
      </c>
      <c r="K10" s="19">
        <f>(((9+9+9+10+8.5)/5)+6.5)/2</f>
        <v>7.8</v>
      </c>
      <c r="L10" s="27">
        <f t="shared" si="3"/>
        <v>3.2533333333333339</v>
      </c>
      <c r="M10" s="21">
        <f t="shared" si="2"/>
        <v>8.6533333333333324</v>
      </c>
    </row>
    <row r="11" spans="2:13" ht="13.5" customHeight="1">
      <c r="B11" s="5">
        <v>6</v>
      </c>
      <c r="C11" s="33"/>
      <c r="D11" s="23" t="s">
        <v>10</v>
      </c>
      <c r="E11" s="19">
        <v>9</v>
      </c>
      <c r="F11" s="19">
        <v>10</v>
      </c>
      <c r="G11" s="19">
        <v>10</v>
      </c>
      <c r="H11" s="27">
        <f t="shared" si="0"/>
        <v>5.8</v>
      </c>
      <c r="I11" s="19">
        <v>7</v>
      </c>
      <c r="J11" s="19">
        <v>9.6</v>
      </c>
      <c r="K11" s="19">
        <f>(((9+9+9+10+8.5)/5)+6.5)/2</f>
        <v>7.8</v>
      </c>
      <c r="L11" s="27">
        <f t="shared" si="3"/>
        <v>3.2533333333333339</v>
      </c>
      <c r="M11" s="21">
        <f t="shared" si="2"/>
        <v>9.0533333333333346</v>
      </c>
    </row>
    <row r="12" spans="2:13" ht="15.75" customHeight="1">
      <c r="B12" s="5">
        <v>7</v>
      </c>
      <c r="C12" s="29"/>
      <c r="D12" s="23" t="s">
        <v>11</v>
      </c>
      <c r="E12" s="19">
        <v>9</v>
      </c>
      <c r="F12" s="19">
        <v>0</v>
      </c>
      <c r="G12" s="19">
        <v>0</v>
      </c>
      <c r="H12" s="27">
        <f t="shared" si="0"/>
        <v>1.7999999999999998</v>
      </c>
      <c r="I12" s="19">
        <v>7</v>
      </c>
      <c r="J12" s="19">
        <v>9.6</v>
      </c>
      <c r="K12" s="19">
        <v>0</v>
      </c>
      <c r="L12" s="27">
        <f t="shared" si="3"/>
        <v>2.2133333333333338</v>
      </c>
      <c r="M12" s="21">
        <f t="shared" si="2"/>
        <v>4.0133333333333336</v>
      </c>
    </row>
    <row r="13" spans="2:13">
      <c r="B13" s="5">
        <v>8</v>
      </c>
      <c r="C13" s="30" t="s">
        <v>15</v>
      </c>
      <c r="D13" s="22" t="s">
        <v>12</v>
      </c>
      <c r="E13" s="17">
        <v>9.4</v>
      </c>
      <c r="F13" s="17">
        <v>9</v>
      </c>
      <c r="G13" s="17">
        <v>9.5</v>
      </c>
      <c r="H13" s="18">
        <f t="shared" si="0"/>
        <v>5.5799999999999992</v>
      </c>
      <c r="I13" s="17">
        <v>9.4</v>
      </c>
      <c r="J13" s="17">
        <f>(30+18.5)/5</f>
        <v>9.6999999999999993</v>
      </c>
      <c r="K13" s="17">
        <f>(((10+10+10+10+9)/5)+9.5)/2</f>
        <v>9.65</v>
      </c>
      <c r="L13" s="17">
        <f t="shared" si="3"/>
        <v>3.8333333333333339</v>
      </c>
      <c r="M13" s="15">
        <f t="shared" si="2"/>
        <v>9.413333333333334</v>
      </c>
    </row>
    <row r="14" spans="2:13">
      <c r="B14" s="5">
        <v>9</v>
      </c>
      <c r="C14" s="31"/>
      <c r="D14" s="22" t="s">
        <v>13</v>
      </c>
      <c r="E14" s="17">
        <v>9.4</v>
      </c>
      <c r="F14" s="17">
        <v>9</v>
      </c>
      <c r="G14" s="17">
        <v>9</v>
      </c>
      <c r="H14" s="18">
        <f t="shared" si="0"/>
        <v>5.4799999999999995</v>
      </c>
      <c r="I14" s="17">
        <v>9.4</v>
      </c>
      <c r="J14" s="17">
        <v>9.6999999999999993</v>
      </c>
      <c r="K14" s="17">
        <f>(((10+10+10+10+9)/5)+9.5)/2</f>
        <v>9.65</v>
      </c>
      <c r="L14" s="17">
        <f t="shared" si="3"/>
        <v>3.8333333333333339</v>
      </c>
      <c r="M14" s="15">
        <f t="shared" si="2"/>
        <v>9.3133333333333326</v>
      </c>
    </row>
    <row r="15" spans="2:13">
      <c r="B15" s="5">
        <v>10</v>
      </c>
      <c r="C15" s="32"/>
      <c r="D15" s="22" t="s">
        <v>14</v>
      </c>
      <c r="E15" s="17">
        <v>9.4</v>
      </c>
      <c r="F15" s="17">
        <v>9</v>
      </c>
      <c r="G15" s="17">
        <v>9</v>
      </c>
      <c r="H15" s="18">
        <f t="shared" si="0"/>
        <v>5.4799999999999995</v>
      </c>
      <c r="I15" s="17">
        <v>9.4</v>
      </c>
      <c r="J15" s="17">
        <v>9.6999999999999993</v>
      </c>
      <c r="K15" s="17">
        <f>(((10+10+10+10+9)/5)+9.5)/2</f>
        <v>9.65</v>
      </c>
      <c r="L15" s="17">
        <f t="shared" si="3"/>
        <v>3.8333333333333339</v>
      </c>
      <c r="M15" s="15">
        <f t="shared" si="2"/>
        <v>9.3133333333333326</v>
      </c>
    </row>
    <row r="16" spans="2:13">
      <c r="B16" s="5">
        <v>11</v>
      </c>
      <c r="C16" s="28" t="s">
        <v>66</v>
      </c>
      <c r="D16" s="23" t="s">
        <v>16</v>
      </c>
      <c r="E16" s="19">
        <v>8</v>
      </c>
      <c r="F16" s="19">
        <v>7</v>
      </c>
      <c r="G16" s="19">
        <v>7</v>
      </c>
      <c r="H16" s="27">
        <f t="shared" si="0"/>
        <v>4.3999999999999995</v>
      </c>
      <c r="I16" s="19">
        <v>8</v>
      </c>
      <c r="J16" s="19">
        <f>(34+9)/5</f>
        <v>8.6</v>
      </c>
      <c r="K16" s="19">
        <f>(((8+8+9+9+7)/5)+9)/2</f>
        <v>8.6</v>
      </c>
      <c r="L16" s="27">
        <f t="shared" si="3"/>
        <v>3.3600000000000003</v>
      </c>
      <c r="M16" s="21">
        <f t="shared" si="2"/>
        <v>7.76</v>
      </c>
    </row>
    <row r="17" spans="2:13">
      <c r="B17" s="5">
        <v>12</v>
      </c>
      <c r="C17" s="33"/>
      <c r="D17" s="23" t="s">
        <v>17</v>
      </c>
      <c r="E17" s="19">
        <v>8</v>
      </c>
      <c r="F17" s="19">
        <v>6</v>
      </c>
      <c r="G17" s="19">
        <v>7.5</v>
      </c>
      <c r="H17" s="27">
        <f t="shared" si="0"/>
        <v>4.3</v>
      </c>
      <c r="I17" s="19">
        <v>8</v>
      </c>
      <c r="J17" s="19">
        <v>8.6</v>
      </c>
      <c r="K17" s="19">
        <f>(((8+8+9+9+7)/5)+9)/2</f>
        <v>8.6</v>
      </c>
      <c r="L17" s="27">
        <f t="shared" si="3"/>
        <v>3.3600000000000003</v>
      </c>
      <c r="M17" s="21">
        <f t="shared" si="2"/>
        <v>7.66</v>
      </c>
    </row>
    <row r="18" spans="2:13">
      <c r="B18" s="5">
        <v>13</v>
      </c>
      <c r="C18" s="29"/>
      <c r="D18" s="23" t="s">
        <v>18</v>
      </c>
      <c r="E18" s="19">
        <v>8</v>
      </c>
      <c r="F18" s="19">
        <v>6</v>
      </c>
      <c r="G18" s="19">
        <v>6</v>
      </c>
      <c r="H18" s="27">
        <f t="shared" si="0"/>
        <v>4</v>
      </c>
      <c r="I18" s="19">
        <v>8</v>
      </c>
      <c r="J18" s="19">
        <v>8.6</v>
      </c>
      <c r="K18" s="19">
        <f>(((8+8+9+9+7)/5)+9)/2</f>
        <v>8.6</v>
      </c>
      <c r="L18" s="27">
        <f t="shared" si="3"/>
        <v>3.3600000000000003</v>
      </c>
      <c r="M18" s="21">
        <f t="shared" si="2"/>
        <v>7.36</v>
      </c>
    </row>
    <row r="19" spans="2:13">
      <c r="B19" s="5">
        <v>14</v>
      </c>
      <c r="C19" s="37" t="s">
        <v>23</v>
      </c>
      <c r="D19" s="22" t="s">
        <v>19</v>
      </c>
      <c r="E19" s="20">
        <v>9</v>
      </c>
      <c r="F19" s="20">
        <v>9.5</v>
      </c>
      <c r="G19" s="20">
        <v>9.5</v>
      </c>
      <c r="H19" s="18">
        <f t="shared" si="0"/>
        <v>5.6000000000000005</v>
      </c>
      <c r="I19" s="20">
        <v>9</v>
      </c>
      <c r="J19" s="20">
        <v>9</v>
      </c>
      <c r="K19" s="20">
        <f>(((9+9+9+9+9.5)/5)+8)/2</f>
        <v>8.5500000000000007</v>
      </c>
      <c r="L19" s="17">
        <f t="shared" si="3"/>
        <v>3.54</v>
      </c>
      <c r="M19" s="15">
        <f t="shared" si="2"/>
        <v>9.14</v>
      </c>
    </row>
    <row r="20" spans="2:13">
      <c r="B20" s="5">
        <v>15</v>
      </c>
      <c r="C20" s="38"/>
      <c r="D20" s="22" t="s">
        <v>20</v>
      </c>
      <c r="E20" s="20">
        <v>9</v>
      </c>
      <c r="F20" s="20">
        <v>9.5</v>
      </c>
      <c r="G20" s="20">
        <v>9.5</v>
      </c>
      <c r="H20" s="18">
        <f t="shared" si="0"/>
        <v>5.6000000000000005</v>
      </c>
      <c r="I20" s="20">
        <v>9</v>
      </c>
      <c r="J20" s="20">
        <v>9</v>
      </c>
      <c r="K20" s="20">
        <f>(((9+9+9+9+9.5)/5)+8)/2</f>
        <v>8.5500000000000007</v>
      </c>
      <c r="L20" s="17">
        <f t="shared" si="3"/>
        <v>3.54</v>
      </c>
      <c r="M20" s="15">
        <f t="shared" si="2"/>
        <v>9.14</v>
      </c>
    </row>
    <row r="21" spans="2:13">
      <c r="B21" s="5">
        <v>16</v>
      </c>
      <c r="C21" s="39"/>
      <c r="D21" s="22" t="s">
        <v>22</v>
      </c>
      <c r="E21" s="20">
        <v>9</v>
      </c>
      <c r="F21" s="20">
        <v>9.5</v>
      </c>
      <c r="G21" s="20">
        <v>9.5</v>
      </c>
      <c r="H21" s="18">
        <f t="shared" si="0"/>
        <v>5.6000000000000005</v>
      </c>
      <c r="I21" s="20">
        <v>9</v>
      </c>
      <c r="J21" s="20">
        <v>9</v>
      </c>
      <c r="K21" s="20">
        <f>(((9+9+9+9+9.5)/5)+8)/2</f>
        <v>8.5500000000000007</v>
      </c>
      <c r="L21" s="17">
        <f t="shared" si="3"/>
        <v>3.54</v>
      </c>
      <c r="M21" s="15">
        <f t="shared" si="2"/>
        <v>9.14</v>
      </c>
    </row>
    <row r="22" spans="2:13" ht="12.75" customHeight="1">
      <c r="B22" s="5">
        <v>17</v>
      </c>
      <c r="C22" s="28" t="s">
        <v>26</v>
      </c>
      <c r="D22" s="23" t="s">
        <v>24</v>
      </c>
      <c r="E22" s="19">
        <v>8</v>
      </c>
      <c r="F22" s="19">
        <v>9</v>
      </c>
      <c r="G22" s="19">
        <v>9</v>
      </c>
      <c r="H22" s="27">
        <f t="shared" si="0"/>
        <v>5.1999999999999993</v>
      </c>
      <c r="I22" s="19">
        <v>7.8</v>
      </c>
      <c r="J22" s="19">
        <f>(28+16.5)/5</f>
        <v>8.9</v>
      </c>
      <c r="K22" s="19">
        <f>(((9+9+9+10+10)/5)+9.5)/2</f>
        <v>9.4499999999999993</v>
      </c>
      <c r="L22" s="27">
        <f t="shared" si="3"/>
        <v>3.4866666666666668</v>
      </c>
      <c r="M22" s="21">
        <f t="shared" si="2"/>
        <v>8.6866666666666656</v>
      </c>
    </row>
    <row r="23" spans="2:13">
      <c r="B23" s="5">
        <v>18</v>
      </c>
      <c r="C23" s="33"/>
      <c r="D23" s="23" t="s">
        <v>53</v>
      </c>
      <c r="E23" s="19">
        <v>8</v>
      </c>
      <c r="F23" s="19">
        <v>9</v>
      </c>
      <c r="G23" s="19">
        <v>9</v>
      </c>
      <c r="H23" s="27">
        <f t="shared" si="0"/>
        <v>5.1999999999999993</v>
      </c>
      <c r="I23" s="19">
        <v>7.8</v>
      </c>
      <c r="J23" s="19">
        <f>8.9</f>
        <v>8.9</v>
      </c>
      <c r="K23" s="19">
        <f>(((9+9+9+10+10)/5)+9.5)/2</f>
        <v>9.4499999999999993</v>
      </c>
      <c r="L23" s="27">
        <f t="shared" si="3"/>
        <v>3.4866666666666668</v>
      </c>
      <c r="M23" s="21">
        <f t="shared" si="2"/>
        <v>8.6866666666666656</v>
      </c>
    </row>
    <row r="24" spans="2:13">
      <c r="B24" s="5">
        <v>19</v>
      </c>
      <c r="C24" s="29"/>
      <c r="D24" s="23" t="s">
        <v>25</v>
      </c>
      <c r="E24" s="19">
        <v>8</v>
      </c>
      <c r="F24" s="19">
        <v>9</v>
      </c>
      <c r="G24" s="19">
        <v>9</v>
      </c>
      <c r="H24" s="27">
        <f t="shared" si="0"/>
        <v>5.1999999999999993</v>
      </c>
      <c r="I24" s="19">
        <v>7.8</v>
      </c>
      <c r="J24" s="19">
        <v>8.9</v>
      </c>
      <c r="K24" s="19">
        <f>(((9+9+9+10+10)/5)+9.5)/2</f>
        <v>9.4499999999999993</v>
      </c>
      <c r="L24" s="27">
        <f t="shared" si="3"/>
        <v>3.4866666666666668</v>
      </c>
      <c r="M24" s="21">
        <f t="shared" si="2"/>
        <v>8.6866666666666656</v>
      </c>
    </row>
    <row r="25" spans="2:13">
      <c r="B25" s="5">
        <v>20</v>
      </c>
      <c r="C25" s="30" t="s">
        <v>30</v>
      </c>
      <c r="D25" s="22" t="s">
        <v>27</v>
      </c>
      <c r="E25" s="20">
        <v>8</v>
      </c>
      <c r="F25" s="20">
        <v>8</v>
      </c>
      <c r="G25" s="20">
        <v>9</v>
      </c>
      <c r="H25" s="18">
        <f t="shared" si="0"/>
        <v>5</v>
      </c>
      <c r="I25" s="20">
        <v>7.4</v>
      </c>
      <c r="J25" s="20">
        <f>(4*8.5+8)/5</f>
        <v>8.4</v>
      </c>
      <c r="K25" s="20">
        <f>(((10+10+10+10+9.5)/5)+8.5)/2</f>
        <v>9.1999999999999993</v>
      </c>
      <c r="L25" s="17">
        <f t="shared" si="3"/>
        <v>3.3333333333333339</v>
      </c>
      <c r="M25" s="15">
        <f t="shared" si="2"/>
        <v>8.3333333333333339</v>
      </c>
    </row>
    <row r="26" spans="2:13">
      <c r="B26" s="5">
        <v>21</v>
      </c>
      <c r="C26" s="31"/>
      <c r="D26" s="22" t="s">
        <v>28</v>
      </c>
      <c r="E26" s="20">
        <v>8</v>
      </c>
      <c r="F26" s="20">
        <v>8</v>
      </c>
      <c r="G26" s="20">
        <v>10</v>
      </c>
      <c r="H26" s="18">
        <f t="shared" si="0"/>
        <v>5.1999999999999993</v>
      </c>
      <c r="I26" s="20">
        <v>7.4</v>
      </c>
      <c r="J26" s="20">
        <v>8.4</v>
      </c>
      <c r="K26" s="20">
        <f>(((10+10+10+10+9.5)/5)+8.5)/2</f>
        <v>9.1999999999999993</v>
      </c>
      <c r="L26" s="17">
        <f t="shared" si="3"/>
        <v>3.3333333333333339</v>
      </c>
      <c r="M26" s="15">
        <f t="shared" si="2"/>
        <v>8.5333333333333332</v>
      </c>
    </row>
    <row r="27" spans="2:13">
      <c r="B27" s="5">
        <v>22</v>
      </c>
      <c r="C27" s="31"/>
      <c r="D27" s="22" t="s">
        <v>21</v>
      </c>
      <c r="E27" s="20">
        <v>8</v>
      </c>
      <c r="F27" s="20">
        <v>8</v>
      </c>
      <c r="G27" s="20">
        <v>10</v>
      </c>
      <c r="H27" s="18">
        <f t="shared" si="0"/>
        <v>5.1999999999999993</v>
      </c>
      <c r="I27" s="20">
        <v>7.4</v>
      </c>
      <c r="J27" s="20">
        <v>8.4</v>
      </c>
      <c r="K27" s="20">
        <f>(((10+10+10+10+9.5)/5)+8.5)/2</f>
        <v>9.1999999999999993</v>
      </c>
      <c r="L27" s="17">
        <f t="shared" si="3"/>
        <v>3.3333333333333339</v>
      </c>
      <c r="M27" s="15">
        <f t="shared" si="2"/>
        <v>8.5333333333333332</v>
      </c>
    </row>
    <row r="28" spans="2:13">
      <c r="B28" s="5">
        <v>23</v>
      </c>
      <c r="C28" s="32"/>
      <c r="D28" s="22" t="s">
        <v>29</v>
      </c>
      <c r="E28" s="20">
        <v>8</v>
      </c>
      <c r="F28" s="20">
        <v>8</v>
      </c>
      <c r="G28" s="20">
        <v>10</v>
      </c>
      <c r="H28" s="18">
        <f t="shared" si="0"/>
        <v>5.1999999999999993</v>
      </c>
      <c r="I28" s="20">
        <v>7.4</v>
      </c>
      <c r="J28" s="20">
        <v>8.4</v>
      </c>
      <c r="K28" s="20">
        <f>(((10+10+10+10+9.5)/5)+8.5)/2</f>
        <v>9.1999999999999993</v>
      </c>
      <c r="L28" s="17">
        <f t="shared" si="3"/>
        <v>3.3333333333333339</v>
      </c>
      <c r="M28" s="15">
        <f t="shared" si="2"/>
        <v>8.5333333333333332</v>
      </c>
    </row>
    <row r="29" spans="2:13" ht="12.75" customHeight="1">
      <c r="B29" s="5">
        <v>24</v>
      </c>
      <c r="C29" s="28" t="s">
        <v>63</v>
      </c>
      <c r="D29" s="23" t="s">
        <v>31</v>
      </c>
      <c r="E29" s="19">
        <v>9</v>
      </c>
      <c r="F29" s="19">
        <v>9</v>
      </c>
      <c r="G29" s="19">
        <f>8-0.5</f>
        <v>7.5</v>
      </c>
      <c r="H29" s="27">
        <f t="shared" si="0"/>
        <v>5.0999999999999996</v>
      </c>
      <c r="I29" s="19">
        <v>7.8</v>
      </c>
      <c r="J29" s="19">
        <f>(28+8)/5</f>
        <v>7.2</v>
      </c>
      <c r="K29" s="19">
        <v>6</v>
      </c>
      <c r="L29" s="27">
        <f t="shared" si="3"/>
        <v>2.8000000000000003</v>
      </c>
      <c r="M29" s="21">
        <f t="shared" si="2"/>
        <v>7.9</v>
      </c>
    </row>
    <row r="30" spans="2:13">
      <c r="B30" s="5">
        <v>25</v>
      </c>
      <c r="C30" s="33"/>
      <c r="D30" s="23" t="s">
        <v>32</v>
      </c>
      <c r="E30" s="19">
        <v>6</v>
      </c>
      <c r="F30" s="19">
        <v>4</v>
      </c>
      <c r="G30" s="19">
        <f>5-0.5</f>
        <v>4.5</v>
      </c>
      <c r="H30" s="27">
        <f t="shared" si="0"/>
        <v>2.9</v>
      </c>
      <c r="I30" s="19">
        <v>7.8</v>
      </c>
      <c r="J30" s="19">
        <v>7.4</v>
      </c>
      <c r="K30" s="19">
        <v>6</v>
      </c>
      <c r="L30" s="27">
        <f t="shared" si="3"/>
        <v>2.8266666666666667</v>
      </c>
      <c r="M30" s="21">
        <f t="shared" si="2"/>
        <v>5.7266666666666666</v>
      </c>
    </row>
    <row r="31" spans="2:13">
      <c r="B31" s="5">
        <v>26</v>
      </c>
      <c r="C31" s="29"/>
      <c r="D31" s="23" t="s">
        <v>33</v>
      </c>
      <c r="E31" s="19">
        <v>6</v>
      </c>
      <c r="F31" s="19">
        <v>4</v>
      </c>
      <c r="G31" s="19">
        <f>5-0.5</f>
        <v>4.5</v>
      </c>
      <c r="H31" s="27">
        <f t="shared" si="0"/>
        <v>2.9</v>
      </c>
      <c r="I31" s="19">
        <v>7.8</v>
      </c>
      <c r="J31" s="19">
        <v>7.4</v>
      </c>
      <c r="K31" s="19">
        <v>6</v>
      </c>
      <c r="L31" s="27">
        <f t="shared" si="3"/>
        <v>2.8266666666666667</v>
      </c>
      <c r="M31" s="21">
        <f t="shared" si="2"/>
        <v>5.7266666666666666</v>
      </c>
    </row>
    <row r="32" spans="2:13">
      <c r="B32" s="5">
        <v>27</v>
      </c>
      <c r="C32" s="30" t="s">
        <v>38</v>
      </c>
      <c r="D32" s="22" t="s">
        <v>34</v>
      </c>
      <c r="E32" s="20">
        <v>8</v>
      </c>
      <c r="F32" s="20">
        <v>8.5</v>
      </c>
      <c r="G32" s="20">
        <v>9</v>
      </c>
      <c r="H32" s="18">
        <f t="shared" si="0"/>
        <v>5.0999999999999996</v>
      </c>
      <c r="I32" s="20">
        <v>7.2</v>
      </c>
      <c r="J32" s="20">
        <f>(24+18)/5</f>
        <v>8.4</v>
      </c>
      <c r="K32" s="20">
        <f>(((10+10+10+9+8)/5)+8.5)/2</f>
        <v>8.9499999999999993</v>
      </c>
      <c r="L32" s="17">
        <f>((I32+J32+K32)/3)*0.4</f>
        <v>3.2733333333333334</v>
      </c>
      <c r="M32" s="15">
        <f t="shared" si="2"/>
        <v>8.3733333333333331</v>
      </c>
    </row>
    <row r="33" spans="2:13">
      <c r="B33" s="5">
        <v>28</v>
      </c>
      <c r="C33" s="31"/>
      <c r="D33" s="22" t="s">
        <v>35</v>
      </c>
      <c r="E33" s="20">
        <v>8</v>
      </c>
      <c r="F33" s="20">
        <v>8.5</v>
      </c>
      <c r="G33" s="20">
        <v>9</v>
      </c>
      <c r="H33" s="18">
        <f t="shared" si="0"/>
        <v>5.0999999999999996</v>
      </c>
      <c r="I33" s="20">
        <v>7.2</v>
      </c>
      <c r="J33" s="20">
        <v>8.4</v>
      </c>
      <c r="K33" s="20">
        <f>(((10+10+10+9+8)/5)+8.5)/2</f>
        <v>8.9499999999999993</v>
      </c>
      <c r="L33" s="17">
        <f t="shared" si="3"/>
        <v>3.2733333333333334</v>
      </c>
      <c r="M33" s="15">
        <f t="shared" si="2"/>
        <v>8.3733333333333331</v>
      </c>
    </row>
    <row r="34" spans="2:13">
      <c r="B34" s="5">
        <v>29</v>
      </c>
      <c r="C34" s="31"/>
      <c r="D34" s="22" t="s">
        <v>36</v>
      </c>
      <c r="E34" s="20">
        <v>8</v>
      </c>
      <c r="F34" s="20">
        <v>9</v>
      </c>
      <c r="G34" s="20">
        <v>9</v>
      </c>
      <c r="H34" s="18">
        <f t="shared" si="0"/>
        <v>5.1999999999999993</v>
      </c>
      <c r="I34" s="20">
        <v>7.2</v>
      </c>
      <c r="J34" s="20">
        <v>8.4</v>
      </c>
      <c r="K34" s="20">
        <f>(((10+10+10+9+8)/5)+8.5)/2</f>
        <v>8.9499999999999993</v>
      </c>
      <c r="L34" s="17">
        <f t="shared" si="3"/>
        <v>3.2733333333333334</v>
      </c>
      <c r="M34" s="15">
        <f t="shared" si="2"/>
        <v>8.4733333333333327</v>
      </c>
    </row>
    <row r="35" spans="2:13">
      <c r="B35" s="5">
        <v>30</v>
      </c>
      <c r="C35" s="32"/>
      <c r="D35" s="22" t="s">
        <v>37</v>
      </c>
      <c r="E35" s="20">
        <v>8</v>
      </c>
      <c r="F35" s="20">
        <v>8.5</v>
      </c>
      <c r="G35" s="20">
        <v>9</v>
      </c>
      <c r="H35" s="18">
        <f t="shared" si="0"/>
        <v>5.0999999999999996</v>
      </c>
      <c r="I35" s="20">
        <v>7.2</v>
      </c>
      <c r="J35" s="20">
        <v>8.4</v>
      </c>
      <c r="K35" s="20">
        <f>(((10+10+10+9+8)/5)+8.5)/2</f>
        <v>8.9499999999999993</v>
      </c>
      <c r="L35" s="17">
        <f t="shared" si="3"/>
        <v>3.2733333333333334</v>
      </c>
      <c r="M35" s="15">
        <f t="shared" si="2"/>
        <v>8.3733333333333331</v>
      </c>
    </row>
    <row r="36" spans="2:13" ht="12.75" customHeight="1">
      <c r="B36" s="5">
        <v>31</v>
      </c>
      <c r="C36" s="28" t="s">
        <v>41</v>
      </c>
      <c r="D36" s="23" t="s">
        <v>39</v>
      </c>
      <c r="E36" s="19">
        <v>9</v>
      </c>
      <c r="F36" s="19">
        <v>8</v>
      </c>
      <c r="G36" s="19">
        <v>8.5</v>
      </c>
      <c r="H36" s="27">
        <f t="shared" si="0"/>
        <v>5.0999999999999996</v>
      </c>
      <c r="I36" s="19">
        <v>7.6</v>
      </c>
      <c r="J36" s="19">
        <f>(8+8+8+8.5+8.5)/5</f>
        <v>8.1999999999999993</v>
      </c>
      <c r="K36" s="19">
        <f>(((9+9+9+8.5+8.5)/5)+8.5)/2</f>
        <v>8.65</v>
      </c>
      <c r="L36" s="27">
        <f t="shared" si="3"/>
        <v>3.2600000000000002</v>
      </c>
      <c r="M36" s="21">
        <f t="shared" si="2"/>
        <v>8.36</v>
      </c>
    </row>
    <row r="37" spans="2:13">
      <c r="B37" s="5">
        <v>32</v>
      </c>
      <c r="C37" s="29"/>
      <c r="D37" s="23" t="s">
        <v>40</v>
      </c>
      <c r="E37" s="19">
        <v>9</v>
      </c>
      <c r="F37" s="19">
        <v>9</v>
      </c>
      <c r="G37" s="19">
        <v>9</v>
      </c>
      <c r="H37" s="27">
        <f t="shared" si="0"/>
        <v>5.3999999999999995</v>
      </c>
      <c r="I37" s="19">
        <v>7.6</v>
      </c>
      <c r="J37" s="19">
        <v>8.1999999999999993</v>
      </c>
      <c r="K37" s="19">
        <f>(((9+9+9+8.5+8.5)/5)+8.5)/2</f>
        <v>8.65</v>
      </c>
      <c r="L37" s="27">
        <f t="shared" si="3"/>
        <v>3.2600000000000002</v>
      </c>
      <c r="M37" s="21">
        <f t="shared" si="2"/>
        <v>8.66</v>
      </c>
    </row>
    <row r="38" spans="2:13">
      <c r="B38" s="5">
        <v>33</v>
      </c>
      <c r="C38" s="30" t="s">
        <v>45</v>
      </c>
      <c r="D38" s="22" t="s">
        <v>42</v>
      </c>
      <c r="E38" s="20">
        <v>0</v>
      </c>
      <c r="F38" s="20">
        <v>0</v>
      </c>
      <c r="G38" s="20"/>
      <c r="H38" s="18">
        <f t="shared" si="0"/>
        <v>0</v>
      </c>
      <c r="I38" s="20">
        <v>0</v>
      </c>
      <c r="J38" s="20">
        <v>0</v>
      </c>
      <c r="K38" s="20">
        <f>7</f>
        <v>7</v>
      </c>
      <c r="L38" s="17">
        <f t="shared" si="3"/>
        <v>0.93333333333333346</v>
      </c>
      <c r="M38" s="15">
        <f t="shared" si="2"/>
        <v>0.93333333333333346</v>
      </c>
    </row>
    <row r="39" spans="2:13">
      <c r="B39" s="5">
        <v>34</v>
      </c>
      <c r="C39" s="31"/>
      <c r="D39" s="22" t="s">
        <v>43</v>
      </c>
      <c r="E39" s="20">
        <v>0</v>
      </c>
      <c r="F39" s="20">
        <v>0</v>
      </c>
      <c r="G39" s="20"/>
      <c r="H39" s="18">
        <f t="shared" si="0"/>
        <v>0</v>
      </c>
      <c r="I39" s="20">
        <v>0</v>
      </c>
      <c r="J39" s="20">
        <v>0</v>
      </c>
      <c r="K39" s="20">
        <f>7</f>
        <v>7</v>
      </c>
      <c r="L39" s="17">
        <f t="shared" si="3"/>
        <v>0.93333333333333346</v>
      </c>
      <c r="M39" s="15">
        <f t="shared" si="2"/>
        <v>0.93333333333333346</v>
      </c>
    </row>
    <row r="40" spans="2:13">
      <c r="B40" s="5">
        <v>35</v>
      </c>
      <c r="C40" s="32"/>
      <c r="D40" s="22" t="s">
        <v>44</v>
      </c>
      <c r="E40" s="20">
        <v>0</v>
      </c>
      <c r="F40" s="20">
        <v>0</v>
      </c>
      <c r="G40" s="20"/>
      <c r="H40" s="18">
        <f t="shared" si="0"/>
        <v>0</v>
      </c>
      <c r="I40" s="20">
        <v>0</v>
      </c>
      <c r="J40" s="20">
        <v>0</v>
      </c>
      <c r="K40" s="20">
        <f>7</f>
        <v>7</v>
      </c>
      <c r="L40" s="17">
        <f t="shared" si="3"/>
        <v>0.93333333333333346</v>
      </c>
      <c r="M40" s="15">
        <f t="shared" si="2"/>
        <v>0.93333333333333346</v>
      </c>
    </row>
    <row r="41" spans="2:13" ht="12.75" customHeight="1">
      <c r="B41" s="5">
        <v>36</v>
      </c>
      <c r="C41" s="28" t="s">
        <v>49</v>
      </c>
      <c r="D41" s="23" t="s">
        <v>46</v>
      </c>
      <c r="E41" s="19">
        <v>9</v>
      </c>
      <c r="F41" s="19">
        <v>8.5</v>
      </c>
      <c r="G41" s="19">
        <f>8.5-0.5</f>
        <v>8</v>
      </c>
      <c r="H41" s="27">
        <f t="shared" si="0"/>
        <v>5.0999999999999996</v>
      </c>
      <c r="I41" s="19">
        <v>8.1</v>
      </c>
      <c r="J41" s="19">
        <v>8</v>
      </c>
      <c r="K41" s="19">
        <f>(((8.5+8.5+8+8+9)/5)+8)/2</f>
        <v>8.1999999999999993</v>
      </c>
      <c r="L41" s="27">
        <f t="shared" si="3"/>
        <v>3.24</v>
      </c>
      <c r="M41" s="21">
        <f t="shared" si="2"/>
        <v>8.34</v>
      </c>
    </row>
    <row r="42" spans="2:13">
      <c r="B42" s="5">
        <v>37</v>
      </c>
      <c r="C42" s="33"/>
      <c r="D42" s="23" t="s">
        <v>47</v>
      </c>
      <c r="E42" s="19">
        <v>8</v>
      </c>
      <c r="F42" s="19">
        <v>8.5</v>
      </c>
      <c r="G42" s="19">
        <f>7.5-0.5</f>
        <v>7</v>
      </c>
      <c r="H42" s="27">
        <f t="shared" si="0"/>
        <v>4.6999999999999993</v>
      </c>
      <c r="I42" s="19">
        <v>8.1</v>
      </c>
      <c r="J42" s="19">
        <v>8</v>
      </c>
      <c r="K42" s="19">
        <f>(((8.5+8.5+8+8+9)/5)+8)/2</f>
        <v>8.1999999999999993</v>
      </c>
      <c r="L42" s="27">
        <f t="shared" si="3"/>
        <v>3.24</v>
      </c>
      <c r="M42" s="21">
        <f t="shared" si="2"/>
        <v>7.9399999999999995</v>
      </c>
    </row>
    <row r="43" spans="2:13">
      <c r="B43" s="5">
        <v>38</v>
      </c>
      <c r="C43" s="29"/>
      <c r="D43" s="23" t="s">
        <v>48</v>
      </c>
      <c r="E43" s="19">
        <v>8.5</v>
      </c>
      <c r="F43" s="19">
        <v>8.5</v>
      </c>
      <c r="G43" s="19">
        <f>8-0.5</f>
        <v>7.5</v>
      </c>
      <c r="H43" s="27">
        <f t="shared" si="0"/>
        <v>4.8999999999999995</v>
      </c>
      <c r="I43" s="19">
        <v>8.1</v>
      </c>
      <c r="J43" s="19">
        <v>8</v>
      </c>
      <c r="K43" s="19">
        <f>(((8.5+8.5+8+8+9)/5)+8)/2</f>
        <v>8.1999999999999993</v>
      </c>
      <c r="L43" s="27">
        <f t="shared" si="3"/>
        <v>3.24</v>
      </c>
      <c r="M43" s="21">
        <f t="shared" si="2"/>
        <v>8.14</v>
      </c>
    </row>
    <row r="44" spans="2:13">
      <c r="B44" s="5">
        <v>39</v>
      </c>
      <c r="C44" s="30" t="s">
        <v>64</v>
      </c>
      <c r="D44" s="22" t="s">
        <v>50</v>
      </c>
      <c r="E44" s="20">
        <v>10</v>
      </c>
      <c r="F44" s="20">
        <v>10</v>
      </c>
      <c r="G44" s="20">
        <v>10</v>
      </c>
      <c r="H44" s="18">
        <f t="shared" si="0"/>
        <v>6</v>
      </c>
      <c r="I44" s="20">
        <v>9</v>
      </c>
      <c r="J44" s="20">
        <f>(8+8+10+9.5+9)/5</f>
        <v>8.9</v>
      </c>
      <c r="K44" s="20">
        <f>(((8+8+8.5+10+9)/5)+9)/2</f>
        <v>8.85</v>
      </c>
      <c r="L44" s="17">
        <f t="shared" si="3"/>
        <v>3.5666666666666664</v>
      </c>
      <c r="M44" s="15">
        <f t="shared" si="2"/>
        <v>9.5666666666666664</v>
      </c>
    </row>
    <row r="45" spans="2:13">
      <c r="B45" s="5">
        <v>40</v>
      </c>
      <c r="C45" s="31"/>
      <c r="D45" s="22" t="s">
        <v>51</v>
      </c>
      <c r="E45" s="20">
        <v>9</v>
      </c>
      <c r="F45" s="20">
        <v>9.5</v>
      </c>
      <c r="G45" s="20">
        <v>9</v>
      </c>
      <c r="H45" s="18">
        <f t="shared" si="0"/>
        <v>5.4999999999999991</v>
      </c>
      <c r="I45" s="20">
        <v>9</v>
      </c>
      <c r="J45" s="20">
        <v>8.9</v>
      </c>
      <c r="K45" s="20">
        <f>(((8+8+8.5+10+9)/5)+9)/2</f>
        <v>8.85</v>
      </c>
      <c r="L45" s="17">
        <f t="shared" si="3"/>
        <v>3.5666666666666664</v>
      </c>
      <c r="M45" s="15">
        <f t="shared" si="2"/>
        <v>9.0666666666666664</v>
      </c>
    </row>
    <row r="46" spans="2:13">
      <c r="B46" s="5">
        <v>41</v>
      </c>
      <c r="C46" s="32"/>
      <c r="D46" s="22" t="s">
        <v>52</v>
      </c>
      <c r="E46" s="20">
        <v>10</v>
      </c>
      <c r="F46" s="20">
        <v>9.5</v>
      </c>
      <c r="G46" s="20">
        <v>9</v>
      </c>
      <c r="H46" s="18">
        <f t="shared" si="0"/>
        <v>5.7</v>
      </c>
      <c r="I46" s="20">
        <v>9</v>
      </c>
      <c r="J46" s="20">
        <v>8.9</v>
      </c>
      <c r="K46" s="20">
        <f>(((8+8+8.5+10+9)/5)+9)/2</f>
        <v>8.85</v>
      </c>
      <c r="L46" s="17">
        <f t="shared" si="3"/>
        <v>3.5666666666666664</v>
      </c>
      <c r="M46" s="15">
        <f t="shared" si="2"/>
        <v>9.2666666666666657</v>
      </c>
    </row>
    <row r="47" spans="2:13">
      <c r="B47" s="5">
        <v>42</v>
      </c>
      <c r="C47" s="26"/>
      <c r="D47" s="23" t="s">
        <v>65</v>
      </c>
      <c r="E47" s="27">
        <v>0</v>
      </c>
      <c r="F47" s="27">
        <f>8-5</f>
        <v>3</v>
      </c>
      <c r="G47" s="27"/>
      <c r="H47" s="27">
        <f t="shared" si="0"/>
        <v>0.6</v>
      </c>
      <c r="I47" s="27">
        <v>0</v>
      </c>
      <c r="J47" s="27">
        <f>(9+6+6+6+7)/5</f>
        <v>6.8</v>
      </c>
      <c r="K47" s="27"/>
      <c r="L47" s="27">
        <f t="shared" si="3"/>
        <v>0.90666666666666673</v>
      </c>
      <c r="M47" s="21">
        <f t="shared" si="2"/>
        <v>1.5066666666666668</v>
      </c>
    </row>
    <row r="48" spans="2:13">
      <c r="B48" s="6"/>
      <c r="C48" s="6"/>
      <c r="D48" s="6" t="s">
        <v>3</v>
      </c>
      <c r="E48" s="11">
        <f>SUM(E6:E47)/42</f>
        <v>7.7309523809523819</v>
      </c>
      <c r="F48" s="11">
        <f t="shared" ref="F48:M48" si="4">SUM(F6:F47)/42</f>
        <v>7.6071428571428568</v>
      </c>
      <c r="G48" s="11">
        <f t="shared" si="4"/>
        <v>7.6904761904761907</v>
      </c>
      <c r="H48" s="11">
        <f t="shared" si="4"/>
        <v>4.6057142857142841</v>
      </c>
      <c r="I48" s="11">
        <f t="shared" si="4"/>
        <v>7.3547619047619079</v>
      </c>
      <c r="J48" s="11">
        <f t="shared" si="4"/>
        <v>8.0976190476190464</v>
      </c>
      <c r="K48" s="11">
        <f t="shared" si="4"/>
        <v>8.1297619047619012</v>
      </c>
      <c r="L48" s="11">
        <f t="shared" si="4"/>
        <v>3.1442857142857141</v>
      </c>
      <c r="M48" s="11">
        <f t="shared" si="4"/>
        <v>7.75</v>
      </c>
    </row>
    <row r="51" spans="3:8">
      <c r="C51" s="14">
        <f>((4*24)+12)*0.05</f>
        <v>5.4</v>
      </c>
      <c r="E51" s="12"/>
      <c r="F51" s="12"/>
      <c r="G51" s="12"/>
      <c r="H51" s="24"/>
    </row>
    <row r="52" spans="3:8">
      <c r="E52" s="13"/>
      <c r="F52" s="13"/>
      <c r="G52" s="10"/>
      <c r="H52" s="25"/>
    </row>
  </sheetData>
  <mergeCells count="13">
    <mergeCell ref="C36:C37"/>
    <mergeCell ref="C38:C40"/>
    <mergeCell ref="C41:C43"/>
    <mergeCell ref="C44:C46"/>
    <mergeCell ref="C6:C8"/>
    <mergeCell ref="C9:C12"/>
    <mergeCell ref="C13:C15"/>
    <mergeCell ref="C16:C18"/>
    <mergeCell ref="C29:C31"/>
    <mergeCell ref="C32:C35"/>
    <mergeCell ref="C25:C28"/>
    <mergeCell ref="C19:C21"/>
    <mergeCell ref="C22:C24"/>
  </mergeCells>
  <phoneticPr fontId="0" type="noConversion"/>
  <conditionalFormatting sqref="M6:M47">
    <cfRule type="cellIs" dxfId="1" priority="1" stopIfTrue="1" operator="lessThan">
      <formula>7</formula>
    </cfRule>
    <cfRule type="cellIs" dxfId="0" priority="2" stopIfTrue="1" operator="greaterThanOrEqual">
      <formula>7</formula>
    </cfRule>
  </conditionalFormatting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webPublishItems count="1">
    <webPublishItem id="11604" divId="notas_11604" sourceType="range" sourceRef="B2:M48" destinationFile="D:\home\rodrigor\sites\rodrigor\mestrado\estagioDocencia\nota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RR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Rebouças de Almeida</dc:creator>
  <cp:lastModifiedBy>User</cp:lastModifiedBy>
  <dcterms:created xsi:type="dcterms:W3CDTF">2003-06-09T15:02:49Z</dcterms:created>
  <dcterms:modified xsi:type="dcterms:W3CDTF">2011-12-05T00:36:55Z</dcterms:modified>
</cp:coreProperties>
</file>